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ysites\showard\MET422\Excel\"/>
    </mc:Choice>
  </mc:AlternateContent>
  <xr:revisionPtr revIDLastSave="0" documentId="8_{5DEF46DE-3FCC-429E-8D1F-DF924076949D}" xr6:coauthVersionLast="45" xr6:coauthVersionMax="45" xr10:uidLastSave="{00000000-0000-0000-0000-000000000000}"/>
  <bookViews>
    <workbookView xWindow="885" yWindow="120" windowWidth="22200" windowHeight="15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7" i="1"/>
  <c r="E23" i="1"/>
  <c r="I6" i="1"/>
  <c r="I7" i="1"/>
  <c r="F23" i="1"/>
  <c r="F8" i="1"/>
  <c r="J7" i="1" s="1"/>
  <c r="G23" i="1" s="1"/>
  <c r="K6" i="1"/>
  <c r="K7" i="1"/>
  <c r="H23" i="1"/>
  <c r="L6" i="1"/>
  <c r="L7" i="1"/>
  <c r="I23" i="1"/>
  <c r="M6" i="1"/>
  <c r="M7" i="1"/>
  <c r="J23" i="1" s="1"/>
  <c r="D5" i="1"/>
  <c r="F5" i="1"/>
  <c r="G7" i="1" s="1"/>
  <c r="D23" i="1" s="1"/>
  <c r="G6" i="1"/>
  <c r="D7" i="1"/>
  <c r="C7" i="1"/>
  <c r="D8" i="1"/>
  <c r="C8" i="1"/>
  <c r="D9" i="1"/>
  <c r="C9" i="1"/>
  <c r="D10" i="1"/>
  <c r="C10" i="1"/>
  <c r="D11" i="1"/>
  <c r="C11" i="1"/>
  <c r="D6" i="1"/>
  <c r="C6" i="1"/>
  <c r="I5" i="1"/>
  <c r="I8" i="1"/>
  <c r="I9" i="1"/>
  <c r="I10" i="1"/>
  <c r="I11" i="1"/>
  <c r="H8" i="1"/>
  <c r="H9" i="1"/>
  <c r="H10" i="1"/>
  <c r="H11" i="1"/>
  <c r="H5" i="1"/>
  <c r="G10" i="1"/>
  <c r="G11" i="1"/>
  <c r="M8" i="1"/>
  <c r="M9" i="1"/>
  <c r="M10" i="1"/>
  <c r="M11" i="1"/>
  <c r="L8" i="1"/>
  <c r="L9" i="1"/>
  <c r="L10" i="1"/>
  <c r="L11" i="1"/>
  <c r="L5" i="1"/>
  <c r="K8" i="1"/>
  <c r="K9" i="1"/>
  <c r="K10" i="1"/>
  <c r="K11" i="1"/>
  <c r="K5" i="1"/>
  <c r="J8" i="1"/>
  <c r="J9" i="1"/>
  <c r="J10" i="1"/>
  <c r="J11" i="1"/>
  <c r="E11" i="1"/>
  <c r="E7" i="1"/>
  <c r="E8" i="1"/>
  <c r="E9" i="1"/>
  <c r="E10" i="1"/>
  <c r="E6" i="1"/>
  <c r="E5" i="1"/>
  <c r="J6" i="1" l="1"/>
  <c r="M5" i="1"/>
  <c r="G9" i="1"/>
  <c r="J5" i="1"/>
  <c r="G5" i="1"/>
  <c r="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Stan</author>
  </authors>
  <commentList>
    <comment ref="C27" authorId="0" shapeId="0" xr:uid="{00000000-0006-0000-0000-000001000000}">
      <text>
        <r>
          <rPr>
            <b/>
            <sz val="8"/>
            <color indexed="81"/>
            <rFont val="Tahoma"/>
          </rPr>
          <t>http://www.nucleartourist.com/basics/why.htm</t>
        </r>
      </text>
    </comment>
    <comment ref="F29" authorId="0" shapeId="0" xr:uid="{00000000-0006-0000-0000-000002000000}">
      <text>
        <r>
          <rPr>
            <b/>
            <sz val="8"/>
            <color indexed="81"/>
            <rFont val="Tahoma"/>
          </rPr>
          <t>Assuming 50% overall in/out efficient storage is available and 100% solar collection 6 hours/day</t>
        </r>
      </text>
    </comment>
    <comment ref="D30" authorId="0" shapeId="0" xr:uid="{00000000-0006-0000-0000-000003000000}">
      <text>
        <r>
          <rPr>
            <b/>
            <sz val="8"/>
            <color indexed="81"/>
            <rFont val="Tahoma"/>
          </rPr>
          <t>http://en.wikipedia.org/wiki/Coal</t>
        </r>
      </text>
    </comment>
    <comment ref="D32" authorId="0" shapeId="0" xr:uid="{00000000-0006-0000-0000-000004000000}">
      <text>
        <r>
          <rPr>
            <b/>
            <sz val="8"/>
            <color indexed="81"/>
            <rFont val="Tahoma"/>
          </rPr>
          <t>http://www.flyingturtle.org/energy/wind-enrgy.html</t>
        </r>
      </text>
    </comment>
  </commentList>
</comments>
</file>

<file path=xl/sharedStrings.xml><?xml version="1.0" encoding="utf-8"?>
<sst xmlns="http://schemas.openxmlformats.org/spreadsheetml/2006/main" count="83" uniqueCount="55">
  <si>
    <t>Energy Equivalency</t>
  </si>
  <si>
    <t>Gal of Gasoline</t>
  </si>
  <si>
    <t>1000 Ft3 Nat Gas</t>
  </si>
  <si>
    <t>bbl Oil</t>
  </si>
  <si>
    <t>Therms</t>
  </si>
  <si>
    <t>BTU</t>
  </si>
  <si>
    <t>1 bbl Oil</t>
  </si>
  <si>
    <t>1 US Gal Gasoline</t>
  </si>
  <si>
    <t>1 US Gal LNG</t>
  </si>
  <si>
    <t>1 US Gal Diesel</t>
  </si>
  <si>
    <t>1 US Gal Ethanol</t>
  </si>
  <si>
    <t>1 kW-hr Electricity</t>
  </si>
  <si>
    <t>kW-hr Electricity</t>
  </si>
  <si>
    <t>Kcal</t>
  </si>
  <si>
    <t>KJoules</t>
  </si>
  <si>
    <t>Cost Comparison</t>
  </si>
  <si>
    <t>Relative to:</t>
  </si>
  <si>
    <t>Conversion Efficiencies</t>
  </si>
  <si>
    <t>Heating</t>
  </si>
  <si>
    <t>Propulsion</t>
  </si>
  <si>
    <t>Resistance</t>
  </si>
  <si>
    <t>SA HP Air-Air</t>
  </si>
  <si>
    <t>SA HP Water</t>
  </si>
  <si>
    <t>SA HP Ground</t>
  </si>
  <si>
    <t>Combustion</t>
  </si>
  <si>
    <t>Hi Eff</t>
  </si>
  <si>
    <t>Std</t>
  </si>
  <si>
    <t>Hydro</t>
  </si>
  <si>
    <t>Solar</t>
  </si>
  <si>
    <t>Fossil Fuel Combustion</t>
  </si>
  <si>
    <t>Nuclear</t>
  </si>
  <si>
    <t>Wind</t>
  </si>
  <si>
    <t>Electrical Generation</t>
  </si>
  <si>
    <t>Efficiency</t>
  </si>
  <si>
    <t>10% - 18%</t>
  </si>
  <si>
    <t>Cost, $/MWhr</t>
  </si>
  <si>
    <t>35 - 55%</t>
  </si>
  <si>
    <t>Pros and Cons</t>
  </si>
  <si>
    <t>Other major costs and factors for 100% supply of demand</t>
  </si>
  <si>
    <t>Drought</t>
  </si>
  <si>
    <t>Night Storage</t>
  </si>
  <si>
    <t>Effluent Control</t>
  </si>
  <si>
    <t>Interuptable</t>
  </si>
  <si>
    <t>yes</t>
  </si>
  <si>
    <t>no</t>
  </si>
  <si>
    <t>Variable and needs new power lines</t>
  </si>
  <si>
    <t>Build Factor to meet 100%Demand</t>
  </si>
  <si>
    <t>Waste Storage/management</t>
  </si>
  <si>
    <t>(incomplete)</t>
  </si>
  <si>
    <t>US Energy Source and Sector from US DOE</t>
  </si>
  <si>
    <t>DRAFT</t>
  </si>
  <si>
    <t>prepared by Stanley M. Howard</t>
  </si>
  <si>
    <t>Current Price of Selected Unit $</t>
  </si>
  <si>
    <t xml:space="preserve">kW-hr Electricity </t>
  </si>
  <si>
    <t>Equivalent cost of energy based on selection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</si>
</sst>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00000"/>
    <numFmt numFmtId="168" formatCode="0.00000"/>
    <numFmt numFmtId="169" formatCode="0.0"/>
    <numFmt numFmtId="170" formatCode="0.000"/>
    <numFmt numFmtId="171" formatCode="0.0000"/>
    <numFmt numFmtId="172" formatCode="_(* #,##0.0000_);_(* \(#,##0.000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8"/>
      <name val="Arial"/>
    </font>
    <font>
      <sz val="10"/>
      <name val="Arial"/>
      <family val="2"/>
    </font>
    <font>
      <b/>
      <sz val="8"/>
      <color indexed="81"/>
      <name val="Tahoma"/>
    </font>
    <font>
      <u/>
      <sz val="10"/>
      <color indexed="12"/>
      <name val="Arial"/>
    </font>
    <font>
      <b/>
      <sz val="10"/>
      <color indexed="10"/>
      <name val="Arial"/>
      <family val="2"/>
    </font>
    <font>
      <b/>
      <sz val="14"/>
      <name val="Castellar"/>
      <family val="1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textRotation="90"/>
    </xf>
    <xf numFmtId="0" fontId="2" fillId="0" borderId="0" xfId="0" applyFont="1" applyAlignment="1">
      <alignment textRotation="90"/>
    </xf>
    <xf numFmtId="0" fontId="2" fillId="0" borderId="0" xfId="0" applyFont="1" applyAlignment="1"/>
    <xf numFmtId="165" fontId="0" fillId="0" borderId="0" xfId="1" applyNumberFormat="1" applyFont="1"/>
    <xf numFmtId="4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" fontId="0" fillId="0" borderId="0" xfId="0" applyNumberFormat="1"/>
    <xf numFmtId="2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" fontId="2" fillId="0" borderId="0" xfId="0" applyNumberFormat="1" applyFont="1"/>
    <xf numFmtId="0" fontId="2" fillId="0" borderId="0" xfId="0" applyFont="1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0" fillId="0" borderId="7" xfId="0" applyBorder="1"/>
    <xf numFmtId="9" fontId="0" fillId="2" borderId="0" xfId="3" applyFont="1" applyFill="1"/>
    <xf numFmtId="0" fontId="0" fillId="0" borderId="0" xfId="0" applyAlignment="1">
      <alignment horizontal="right"/>
    </xf>
    <xf numFmtId="9" fontId="1" fillId="0" borderId="0" xfId="3" applyFont="1" applyFill="1"/>
    <xf numFmtId="9" fontId="4" fillId="0" borderId="0" xfId="3" applyFont="1" applyFill="1"/>
    <xf numFmtId="0" fontId="2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9" fontId="5" fillId="0" borderId="0" xfId="3" applyFont="1" applyBorder="1" applyAlignment="1">
      <alignment horizontal="center"/>
    </xf>
    <xf numFmtId="0" fontId="7" fillId="0" borderId="0" xfId="2" applyBorder="1" applyAlignment="1" applyProtection="1">
      <alignment horizontal="center" textRotation="90"/>
    </xf>
    <xf numFmtId="1" fontId="2" fillId="0" borderId="0" xfId="3" applyNumberFormat="1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center" textRotation="90" wrapText="1"/>
    </xf>
    <xf numFmtId="0" fontId="0" fillId="0" borderId="0" xfId="0" applyAlignment="1">
      <alignment horizontal="center"/>
    </xf>
    <xf numFmtId="0" fontId="0" fillId="3" borderId="0" xfId="0" applyFill="1"/>
    <xf numFmtId="0" fontId="2" fillId="3" borderId="0" xfId="0" applyFont="1" applyFill="1" applyBorder="1" applyAlignment="1">
      <alignment horizontal="center" textRotation="90"/>
    </xf>
    <xf numFmtId="0" fontId="2" fillId="0" borderId="0" xfId="0" applyFont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165" fontId="2" fillId="0" borderId="0" xfId="0" applyNumberFormat="1" applyFont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D17" fmlaRange="B5:B11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809625</xdr:colOff>
      <xdr:row>51</xdr:row>
      <xdr:rowOff>85725</xdr:rowOff>
    </xdr:from>
    <xdr:to>
      <xdr:col>11</xdr:col>
      <xdr:colOff>209550</xdr:colOff>
      <xdr:row>81</xdr:row>
      <xdr:rowOff>0</xdr:rowOff>
    </xdr:to>
    <xdr:pic>
      <xdr:nvPicPr>
        <xdr:cNvPr id="1040" name="Picture 15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13563600"/>
          <a:ext cx="7410450" cy="477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142875</xdr:rowOff>
        </xdr:from>
        <xdr:to>
          <xdr:col>5</xdr:col>
          <xdr:colOff>533400</xdr:colOff>
          <xdr:row>17</xdr:row>
          <xdr:rowOff>19050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ucleartourist.com/basics/why.htm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51"/>
  <sheetViews>
    <sheetView showGridLines="0" showRowColHeaders="0" tabSelected="1" workbookViewId="0">
      <selection activeCell="H20" sqref="H20"/>
    </sheetView>
  </sheetViews>
  <sheetFormatPr defaultRowHeight="12.75" x14ac:dyDescent="0.2"/>
  <cols>
    <col min="1" max="1" width="4.5703125" customWidth="1"/>
    <col min="2" max="2" width="22.42578125" bestFit="1" customWidth="1"/>
    <col min="3" max="3" width="20.140625" customWidth="1"/>
    <col min="4" max="4" width="10.28515625" bestFit="1" customWidth="1"/>
    <col min="5" max="5" width="9.85546875" customWidth="1"/>
    <col min="6" max="6" width="10.28515625" bestFit="1" customWidth="1"/>
    <col min="7" max="10" width="9.85546875" customWidth="1"/>
    <col min="11" max="12" width="7.7109375" bestFit="1" customWidth="1"/>
    <col min="13" max="13" width="6.5703125" bestFit="1" customWidth="1"/>
    <col min="14" max="14" width="17.7109375" bestFit="1" customWidth="1"/>
  </cols>
  <sheetData>
    <row r="1" spans="1:28" ht="18.75" x14ac:dyDescent="0.3">
      <c r="B1" s="48" t="s">
        <v>50</v>
      </c>
    </row>
    <row r="3" spans="1:28" x14ac:dyDescent="0.2">
      <c r="B3" s="1" t="s">
        <v>0</v>
      </c>
      <c r="C3" s="47" t="s">
        <v>51</v>
      </c>
    </row>
    <row r="4" spans="1:28" ht="86.25" x14ac:dyDescent="0.2">
      <c r="C4" s="3" t="s">
        <v>14</v>
      </c>
      <c r="D4" s="3" t="s">
        <v>13</v>
      </c>
      <c r="E4" s="3" t="s">
        <v>4</v>
      </c>
      <c r="F4" s="3" t="s">
        <v>5</v>
      </c>
      <c r="G4" s="3" t="s">
        <v>12</v>
      </c>
      <c r="H4" s="3" t="s">
        <v>1</v>
      </c>
      <c r="I4" s="3" t="s">
        <v>2</v>
      </c>
      <c r="J4" s="3" t="s">
        <v>3</v>
      </c>
      <c r="K4" s="3" t="s">
        <v>8</v>
      </c>
      <c r="L4" s="3" t="s">
        <v>9</v>
      </c>
      <c r="M4" s="3" t="s">
        <v>10</v>
      </c>
      <c r="N4" s="2"/>
    </row>
    <row r="5" spans="1:28" x14ac:dyDescent="0.2">
      <c r="A5">
        <v>1</v>
      </c>
      <c r="B5" s="4" t="s">
        <v>11</v>
      </c>
      <c r="C5" s="5">
        <v>3600</v>
      </c>
      <c r="D5" s="8">
        <f>C5/4.186</f>
        <v>860.00955566172956</v>
      </c>
      <c r="E5" s="17">
        <f t="shared" ref="E5:E11" si="0">F5/100000</f>
        <v>3.4127363319909905E-2</v>
      </c>
      <c r="F5" s="8">
        <f>D5/0.252</f>
        <v>3412.7363319909905</v>
      </c>
      <c r="G5" s="18">
        <f t="shared" ref="G5:G11" si="1">F5/$F$5</f>
        <v>1</v>
      </c>
      <c r="H5" s="16">
        <f t="shared" ref="H5:H11" si="2">F5/$F$6</f>
        <v>2.9936283613956057E-2</v>
      </c>
      <c r="I5" s="11">
        <f t="shared" ref="I5:I11" si="3">F5/$F$7</f>
        <v>3.7919292577677671E-3</v>
      </c>
      <c r="J5" s="10">
        <f t="shared" ref="J5:J11" si="4">F5/$F$8</f>
        <v>5.8699064910245041E-4</v>
      </c>
      <c r="K5" s="17">
        <f t="shared" ref="K5:K11" si="5">F5/$F$9</f>
        <v>4.5503151093213207E-2</v>
      </c>
      <c r="L5" s="17">
        <f t="shared" ref="L5:L11" si="6">F5/$F$10</f>
        <v>2.6251817938392236E-2</v>
      </c>
      <c r="M5" s="16">
        <f t="shared" ref="M5:M11" si="7">F5/$F$11</f>
        <v>4.4904425420934084E-2</v>
      </c>
      <c r="N5" s="4" t="s">
        <v>11</v>
      </c>
    </row>
    <row r="6" spans="1:28" x14ac:dyDescent="0.2">
      <c r="A6">
        <v>2</v>
      </c>
      <c r="B6" s="4" t="s">
        <v>7</v>
      </c>
      <c r="C6" s="8">
        <f t="shared" ref="C6:C11" si="8">D6*4.186/1000</f>
        <v>120.255408</v>
      </c>
      <c r="D6" s="5">
        <f t="shared" ref="D6:D11" si="9">F6*0.252</f>
        <v>28728</v>
      </c>
      <c r="E6" s="6">
        <f t="shared" si="0"/>
        <v>1.1399999999999999</v>
      </c>
      <c r="F6" s="5">
        <v>114000</v>
      </c>
      <c r="G6" s="12">
        <f t="shared" si="1"/>
        <v>33.40428</v>
      </c>
      <c r="H6" s="18">
        <f t="shared" si="2"/>
        <v>1</v>
      </c>
      <c r="I6" s="15">
        <f t="shared" si="3"/>
        <v>0.12666666666666668</v>
      </c>
      <c r="J6" s="16">
        <f t="shared" si="4"/>
        <v>1.9608E-2</v>
      </c>
      <c r="K6" s="6">
        <f t="shared" si="5"/>
        <v>1.52</v>
      </c>
      <c r="L6" s="9">
        <f t="shared" si="6"/>
        <v>0.87692307692307692</v>
      </c>
      <c r="M6" s="14">
        <f t="shared" si="7"/>
        <v>1.5</v>
      </c>
      <c r="N6" s="4" t="s">
        <v>7</v>
      </c>
    </row>
    <row r="7" spans="1:28" x14ac:dyDescent="0.2">
      <c r="A7">
        <v>3</v>
      </c>
      <c r="B7" s="4" t="s">
        <v>2</v>
      </c>
      <c r="C7" s="8">
        <f t="shared" si="8"/>
        <v>949.38479999999993</v>
      </c>
      <c r="D7" s="5">
        <f t="shared" si="9"/>
        <v>226800</v>
      </c>
      <c r="E7" s="6">
        <f t="shared" si="0"/>
        <v>9</v>
      </c>
      <c r="F7" s="5">
        <v>900000</v>
      </c>
      <c r="G7" s="13">
        <f t="shared" si="1"/>
        <v>263.71800000000002</v>
      </c>
      <c r="H7" s="14">
        <f t="shared" si="2"/>
        <v>7.8947368421052628</v>
      </c>
      <c r="I7" s="18">
        <f t="shared" si="3"/>
        <v>1</v>
      </c>
      <c r="J7" s="16">
        <f t="shared" si="4"/>
        <v>0.15479999999999999</v>
      </c>
      <c r="K7" s="7">
        <f t="shared" si="5"/>
        <v>12</v>
      </c>
      <c r="L7" s="6">
        <f t="shared" si="6"/>
        <v>6.9230769230769234</v>
      </c>
      <c r="M7" s="12">
        <f t="shared" si="7"/>
        <v>11.842105263157896</v>
      </c>
      <c r="N7" s="4" t="s">
        <v>2</v>
      </c>
    </row>
    <row r="8" spans="1:28" x14ac:dyDescent="0.2">
      <c r="A8">
        <v>4</v>
      </c>
      <c r="B8" s="4" t="s">
        <v>6</v>
      </c>
      <c r="C8" s="8">
        <f t="shared" si="8"/>
        <v>6132.9767441860467</v>
      </c>
      <c r="D8" s="5">
        <f t="shared" si="9"/>
        <v>1465116.2790697676</v>
      </c>
      <c r="E8" s="7">
        <f t="shared" si="0"/>
        <v>58.139534883720934</v>
      </c>
      <c r="F8" s="5">
        <f>1000000000000000/172000000</f>
        <v>5813953.4883720931</v>
      </c>
      <c r="G8" s="13">
        <f t="shared" si="1"/>
        <v>1703.6046511627906</v>
      </c>
      <c r="H8" s="12">
        <f t="shared" si="2"/>
        <v>50.999592003263977</v>
      </c>
      <c r="I8" s="14">
        <f t="shared" si="3"/>
        <v>6.4599483204134369</v>
      </c>
      <c r="J8" s="18">
        <f t="shared" si="4"/>
        <v>1</v>
      </c>
      <c r="K8" s="7">
        <f t="shared" si="5"/>
        <v>77.519379844961236</v>
      </c>
      <c r="L8" s="7">
        <f t="shared" si="6"/>
        <v>44.722719141323793</v>
      </c>
      <c r="M8" s="12">
        <f t="shared" si="7"/>
        <v>76.499388004895962</v>
      </c>
      <c r="N8" s="4" t="s">
        <v>6</v>
      </c>
    </row>
    <row r="9" spans="1:28" x14ac:dyDescent="0.2">
      <c r="A9">
        <v>5</v>
      </c>
      <c r="B9" s="4" t="s">
        <v>8</v>
      </c>
      <c r="C9" s="8">
        <f t="shared" si="8"/>
        <v>79.115399999999994</v>
      </c>
      <c r="D9" s="5">
        <f t="shared" si="9"/>
        <v>18900</v>
      </c>
      <c r="E9" s="9">
        <f t="shared" si="0"/>
        <v>0.75</v>
      </c>
      <c r="F9">
        <v>75000</v>
      </c>
      <c r="G9" s="12">
        <f t="shared" si="1"/>
        <v>21.976499999999998</v>
      </c>
      <c r="H9" s="15">
        <f t="shared" si="2"/>
        <v>0.65789473684210531</v>
      </c>
      <c r="I9" s="16">
        <f t="shared" si="3"/>
        <v>8.3333333333333329E-2</v>
      </c>
      <c r="J9" s="16">
        <f t="shared" si="4"/>
        <v>1.29E-2</v>
      </c>
      <c r="K9" s="49">
        <f t="shared" si="5"/>
        <v>1</v>
      </c>
      <c r="L9" s="9">
        <f t="shared" si="6"/>
        <v>0.57692307692307687</v>
      </c>
      <c r="M9" s="15">
        <f t="shared" si="7"/>
        <v>0.98684210526315785</v>
      </c>
      <c r="N9" s="4" t="s">
        <v>8</v>
      </c>
    </row>
    <row r="10" spans="1:28" x14ac:dyDescent="0.2">
      <c r="A10">
        <v>6</v>
      </c>
      <c r="B10" s="4" t="s">
        <v>9</v>
      </c>
      <c r="C10" s="8">
        <f t="shared" si="8"/>
        <v>137.13335999999998</v>
      </c>
      <c r="D10" s="5">
        <f t="shared" si="9"/>
        <v>32760</v>
      </c>
      <c r="E10" s="6">
        <f t="shared" si="0"/>
        <v>1.3</v>
      </c>
      <c r="F10">
        <v>130000</v>
      </c>
      <c r="G10" s="12">
        <f t="shared" si="1"/>
        <v>38.092599999999997</v>
      </c>
      <c r="H10" s="14">
        <f t="shared" si="2"/>
        <v>1.1403508771929824</v>
      </c>
      <c r="I10" s="15">
        <f t="shared" si="3"/>
        <v>0.14444444444444443</v>
      </c>
      <c r="J10" s="16">
        <f t="shared" si="4"/>
        <v>2.2360000000000001E-2</v>
      </c>
      <c r="K10" s="6">
        <f t="shared" si="5"/>
        <v>1.7333333333333334</v>
      </c>
      <c r="L10" s="49">
        <f t="shared" si="6"/>
        <v>1</v>
      </c>
      <c r="M10" s="14">
        <f t="shared" si="7"/>
        <v>1.7105263157894737</v>
      </c>
      <c r="N10" s="4" t="s">
        <v>9</v>
      </c>
    </row>
    <row r="11" spans="1:28" x14ac:dyDescent="0.2">
      <c r="A11">
        <v>7</v>
      </c>
      <c r="B11" s="4" t="s">
        <v>10</v>
      </c>
      <c r="C11" s="8">
        <f t="shared" si="8"/>
        <v>80.170271999999997</v>
      </c>
      <c r="D11" s="5">
        <f t="shared" si="9"/>
        <v>19152</v>
      </c>
      <c r="E11" s="9">
        <f t="shared" si="0"/>
        <v>0.76</v>
      </c>
      <c r="F11" s="5">
        <v>76000</v>
      </c>
      <c r="G11" s="12">
        <f t="shared" si="1"/>
        <v>22.26952</v>
      </c>
      <c r="H11" s="15">
        <f t="shared" si="2"/>
        <v>0.66666666666666663</v>
      </c>
      <c r="I11" s="16">
        <f t="shared" si="3"/>
        <v>8.4444444444444447E-2</v>
      </c>
      <c r="J11" s="16">
        <f t="shared" si="4"/>
        <v>1.3072E-2</v>
      </c>
      <c r="K11" s="6">
        <f t="shared" si="5"/>
        <v>1.0133333333333334</v>
      </c>
      <c r="L11" s="9">
        <f t="shared" si="6"/>
        <v>0.58461538461538465</v>
      </c>
      <c r="M11" s="1">
        <f t="shared" si="7"/>
        <v>1</v>
      </c>
      <c r="N11" s="4" t="s">
        <v>10</v>
      </c>
    </row>
    <row r="12" spans="1:28" s="41" customFormat="1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x14ac:dyDescent="0.2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5" spans="1:28" x14ac:dyDescent="0.2">
      <c r="B15" s="1" t="s">
        <v>15</v>
      </c>
    </row>
    <row r="16" spans="1:28" x14ac:dyDescent="0.2">
      <c r="C16" s="1" t="s">
        <v>16</v>
      </c>
    </row>
    <row r="17" spans="1:28" x14ac:dyDescent="0.2">
      <c r="D17">
        <v>2</v>
      </c>
    </row>
    <row r="19" spans="1:28" ht="13.5" thickBot="1" x14ac:dyDescent="0.25">
      <c r="C19" s="19" t="s">
        <v>52</v>
      </c>
    </row>
    <row r="20" spans="1:28" ht="13.5" thickBot="1" x14ac:dyDescent="0.25">
      <c r="D20" s="26">
        <v>2.2000000000000002</v>
      </c>
    </row>
    <row r="22" spans="1:28" ht="13.5" thickBot="1" x14ac:dyDescent="0.25">
      <c r="C22" s="1" t="s">
        <v>54</v>
      </c>
    </row>
    <row r="23" spans="1:28" x14ac:dyDescent="0.2">
      <c r="D23" s="20">
        <f>$D$20/VLOOKUP($D$17,$A$5:$N$11,3+COLUMN(D23))</f>
        <v>6.5859823950703333E-2</v>
      </c>
      <c r="E23" s="21">
        <f t="shared" ref="E23:J23" si="10">$D$20/VLOOKUP($D$17,$A$5:$N$11,3+COLUMN(E23))</f>
        <v>2.2000000000000002</v>
      </c>
      <c r="F23" s="21">
        <f t="shared" si="10"/>
        <v>17.368421052631579</v>
      </c>
      <c r="G23" s="21">
        <f t="shared" si="10"/>
        <v>112.19910240718075</v>
      </c>
      <c r="H23" s="21">
        <f t="shared" si="10"/>
        <v>1.4473684210526316</v>
      </c>
      <c r="I23" s="21">
        <f t="shared" si="10"/>
        <v>2.5087719298245617</v>
      </c>
      <c r="J23" s="22">
        <f t="shared" si="10"/>
        <v>1.4666666666666668</v>
      </c>
    </row>
    <row r="24" spans="1:28" ht="87" thickBot="1" x14ac:dyDescent="0.25">
      <c r="D24" s="23" t="s">
        <v>53</v>
      </c>
      <c r="E24" s="24" t="s">
        <v>1</v>
      </c>
      <c r="F24" s="24" t="s">
        <v>2</v>
      </c>
      <c r="G24" s="24" t="s">
        <v>3</v>
      </c>
      <c r="H24" s="24" t="s">
        <v>8</v>
      </c>
      <c r="I24" s="24" t="s">
        <v>9</v>
      </c>
      <c r="J24" s="25" t="s">
        <v>10</v>
      </c>
    </row>
    <row r="25" spans="1:28" s="41" customFormat="1" x14ac:dyDescent="0.2">
      <c r="A25"/>
      <c r="B25"/>
      <c r="C25"/>
      <c r="D25" s="31"/>
      <c r="E25" s="31"/>
      <c r="F25" s="31"/>
      <c r="G25" s="31"/>
      <c r="H25" s="31"/>
      <c r="I25" s="31"/>
      <c r="J25" s="31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05" customHeight="1" x14ac:dyDescent="0.2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101.25" x14ac:dyDescent="0.2">
      <c r="B27" s="43" t="s">
        <v>32</v>
      </c>
      <c r="C27" s="35" t="s">
        <v>37</v>
      </c>
      <c r="D27" s="31" t="s">
        <v>33</v>
      </c>
      <c r="E27" s="31" t="s">
        <v>35</v>
      </c>
      <c r="F27" s="39" t="s">
        <v>46</v>
      </c>
      <c r="G27" s="39" t="s">
        <v>42</v>
      </c>
      <c r="H27" s="37" t="s">
        <v>38</v>
      </c>
      <c r="I27" s="31"/>
      <c r="J27" s="31"/>
    </row>
    <row r="28" spans="1:28" x14ac:dyDescent="0.2">
      <c r="B28" s="46" t="s">
        <v>48</v>
      </c>
      <c r="C28" t="s">
        <v>27</v>
      </c>
      <c r="D28" s="34">
        <v>0.9</v>
      </c>
      <c r="E28" s="33">
        <v>30</v>
      </c>
      <c r="F28" s="36">
        <v>1</v>
      </c>
      <c r="G28" s="40" t="s">
        <v>43</v>
      </c>
      <c r="H28" s="38" t="s">
        <v>39</v>
      </c>
      <c r="I28" s="31"/>
      <c r="J28" s="31"/>
    </row>
    <row r="29" spans="1:28" x14ac:dyDescent="0.2">
      <c r="C29" t="s">
        <v>28</v>
      </c>
      <c r="D29" s="34" t="s">
        <v>34</v>
      </c>
      <c r="E29" s="33">
        <v>130</v>
      </c>
      <c r="F29" s="36">
        <v>8</v>
      </c>
      <c r="G29" s="40" t="s">
        <v>43</v>
      </c>
      <c r="H29" s="38" t="s">
        <v>40</v>
      </c>
      <c r="I29" s="32"/>
      <c r="J29" s="32"/>
    </row>
    <row r="30" spans="1:28" x14ac:dyDescent="0.2">
      <c r="C30" t="s">
        <v>29</v>
      </c>
      <c r="D30" s="34" t="s">
        <v>36</v>
      </c>
      <c r="E30" s="33">
        <v>23</v>
      </c>
      <c r="F30" s="36">
        <v>1</v>
      </c>
      <c r="G30" s="40" t="s">
        <v>44</v>
      </c>
      <c r="H30" s="38" t="s">
        <v>41</v>
      </c>
      <c r="I30" s="32"/>
      <c r="J30" s="32"/>
    </row>
    <row r="31" spans="1:28" x14ac:dyDescent="0.2">
      <c r="C31" t="s">
        <v>30</v>
      </c>
      <c r="D31" s="34"/>
      <c r="E31" s="33">
        <v>40</v>
      </c>
      <c r="F31" s="36">
        <v>1</v>
      </c>
      <c r="G31" s="40" t="s">
        <v>44</v>
      </c>
      <c r="H31" s="38" t="s">
        <v>47</v>
      </c>
      <c r="I31" s="32"/>
      <c r="J31" s="32"/>
    </row>
    <row r="32" spans="1:28" x14ac:dyDescent="0.2">
      <c r="C32" t="s">
        <v>31</v>
      </c>
      <c r="D32" s="34">
        <v>0.4</v>
      </c>
      <c r="E32" s="33">
        <v>60</v>
      </c>
      <c r="F32" s="36">
        <v>3</v>
      </c>
      <c r="G32" s="40" t="s">
        <v>43</v>
      </c>
      <c r="H32" s="38" t="s">
        <v>45</v>
      </c>
      <c r="I32" s="32"/>
      <c r="J32" s="32"/>
    </row>
    <row r="33" spans="1:28" s="41" customFormat="1" x14ac:dyDescent="0.2">
      <c r="A33"/>
      <c r="B33"/>
      <c r="C33"/>
      <c r="D33" s="32"/>
      <c r="E33" s="32"/>
      <c r="F33" s="32"/>
      <c r="G33" s="32"/>
      <c r="H33" s="32"/>
      <c r="I33" s="32"/>
      <c r="J33" s="32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x14ac:dyDescent="0.2">
      <c r="A34" s="41"/>
      <c r="B34" s="41"/>
      <c r="C34" s="41"/>
      <c r="D34" s="44"/>
      <c r="E34" s="44"/>
      <c r="F34" s="44"/>
      <c r="G34" s="44"/>
      <c r="H34" s="44"/>
      <c r="I34" s="44"/>
      <c r="J34" s="44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:28" x14ac:dyDescent="0.2">
      <c r="B35" s="1" t="s">
        <v>17</v>
      </c>
      <c r="F35" s="4"/>
    </row>
    <row r="36" spans="1:28" ht="87" thickBot="1" x14ac:dyDescent="0.25">
      <c r="B36" s="45" t="s">
        <v>48</v>
      </c>
      <c r="D36" s="23" t="s">
        <v>12</v>
      </c>
      <c r="E36" s="24" t="s">
        <v>1</v>
      </c>
      <c r="F36" s="24" t="s">
        <v>2</v>
      </c>
      <c r="G36" s="24" t="s">
        <v>3</v>
      </c>
      <c r="H36" s="24" t="s">
        <v>8</v>
      </c>
      <c r="I36" s="24" t="s">
        <v>9</v>
      </c>
      <c r="J36" s="25" t="s">
        <v>10</v>
      </c>
    </row>
    <row r="37" spans="1:28" x14ac:dyDescent="0.2">
      <c r="F37" s="4"/>
    </row>
    <row r="38" spans="1:28" x14ac:dyDescent="0.2">
      <c r="B38" t="s">
        <v>18</v>
      </c>
      <c r="F38" s="4"/>
    </row>
    <row r="39" spans="1:28" x14ac:dyDescent="0.2">
      <c r="C39" t="s">
        <v>20</v>
      </c>
      <c r="D39" s="30">
        <v>1</v>
      </c>
    </row>
    <row r="40" spans="1:28" x14ac:dyDescent="0.2">
      <c r="C40" t="s">
        <v>21</v>
      </c>
      <c r="D40" s="27">
        <v>1.1000000000000001</v>
      </c>
    </row>
    <row r="41" spans="1:28" x14ac:dyDescent="0.2">
      <c r="C41" t="s">
        <v>23</v>
      </c>
      <c r="D41" s="27">
        <v>1.5</v>
      </c>
    </row>
    <row r="42" spans="1:28" x14ac:dyDescent="0.2">
      <c r="C42" t="s">
        <v>22</v>
      </c>
      <c r="D42" s="27">
        <v>3.5</v>
      </c>
    </row>
    <row r="43" spans="1:28" x14ac:dyDescent="0.2">
      <c r="C43" t="s">
        <v>24</v>
      </c>
    </row>
    <row r="44" spans="1:28" x14ac:dyDescent="0.2">
      <c r="C44" s="28" t="s">
        <v>25</v>
      </c>
      <c r="D44" s="29">
        <v>0.98</v>
      </c>
    </row>
    <row r="45" spans="1:28" x14ac:dyDescent="0.2">
      <c r="C45" s="28" t="s">
        <v>26</v>
      </c>
      <c r="D45" s="29">
        <v>0.8</v>
      </c>
    </row>
    <row r="47" spans="1:28" x14ac:dyDescent="0.2">
      <c r="B47" t="s">
        <v>19</v>
      </c>
    </row>
    <row r="48" spans="1:28" s="41" customForma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1" spans="1:28" x14ac:dyDescent="0.2">
      <c r="B51" t="s">
        <v>49</v>
      </c>
    </row>
  </sheetData>
  <phoneticPr fontId="3" type="noConversion"/>
  <hyperlinks>
    <hyperlink ref="C27" r:id="rId1" xr:uid="{00000000-0004-0000-0000-000000000000}"/>
  </hyperlinks>
  <pageMargins left="0.75" right="0.75" top="1" bottom="1" header="0.5" footer="0.5"/>
  <pageSetup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Drop Down 8">
              <controlPr defaultSize="0" autoLine="0" autoPict="0">
                <anchor moveWithCells="1">
                  <from>
                    <xdr:col>3</xdr:col>
                    <xdr:colOff>9525</xdr:colOff>
                    <xdr:row>15</xdr:row>
                    <xdr:rowOff>142875</xdr:rowOff>
                  </from>
                  <to>
                    <xdr:col>5</xdr:col>
                    <xdr:colOff>533400</xdr:colOff>
                    <xdr:row>17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SD School of Mines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</dc:creator>
  <cp:lastModifiedBy>Howard, Stanley M.</cp:lastModifiedBy>
  <dcterms:created xsi:type="dcterms:W3CDTF">2009-05-24T05:04:10Z</dcterms:created>
  <dcterms:modified xsi:type="dcterms:W3CDTF">2020-11-24T00:59:53Z</dcterms:modified>
</cp:coreProperties>
</file>